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My Drive\Google Drive\Others\Personal Web\Excel Templates\"/>
    </mc:Choice>
  </mc:AlternateContent>
  <xr:revisionPtr revIDLastSave="0" documentId="8_{6E7AE3F7-85CC-40A8-9C42-A0781CEC2A5D}" xr6:coauthVersionLast="47" xr6:coauthVersionMax="47" xr10:uidLastSave="{00000000-0000-0000-0000-000000000000}"/>
  <bookViews>
    <workbookView xWindow="-120" yWindow="-120" windowWidth="29040" windowHeight="15720" tabRatio="500" xr2:uid="{00000000-000D-0000-FFFF-FFFF00000000}"/>
  </bookViews>
  <sheets>
    <sheet name="Instructions" sheetId="1" r:id="rId1"/>
    <sheet name="Inputs" sheetId="2" r:id="rId2"/>
    <sheet name="Scenario_Assumptions" sheetId="3" r:id="rId3"/>
    <sheet name="Calculations" sheetId="4" r:id="rId4"/>
    <sheet name="Dashboard" sheetId="5" r:id="rId5"/>
    <sheet name="Methodology" sheetId="6" r:id="rId6"/>
  </sheets>
  <definedNames>
    <definedName name="solver_eng" localSheetId="3" hidden="1">1</definedName>
    <definedName name="solver_neg" localSheetId="3" hidden="1">1</definedName>
    <definedName name="solver_num" localSheetId="3" hidden="1">0</definedName>
    <definedName name="solver_opt" localSheetId="3" hidden="1">Calculations!$M$5</definedName>
    <definedName name="solver_typ" localSheetId="3" hidden="1">1</definedName>
    <definedName name="solver_val" localSheetId="3" hidden="1">0</definedName>
    <definedName name="solver_ver" localSheetId="3"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27" i="4" l="1"/>
  <c r="E27" i="4"/>
  <c r="D27" i="4"/>
  <c r="F27" i="4" s="1"/>
  <c r="C27" i="4"/>
  <c r="G26" i="4"/>
  <c r="E26" i="4"/>
  <c r="D26" i="4"/>
  <c r="F26" i="4" s="1"/>
  <c r="C26" i="4"/>
  <c r="G25" i="4"/>
  <c r="E25" i="4"/>
  <c r="D25" i="4"/>
  <c r="F25" i="4" s="1"/>
  <c r="J25" i="4" s="1"/>
  <c r="C25" i="4"/>
  <c r="G24" i="4"/>
  <c r="E24" i="4"/>
  <c r="D24" i="4"/>
  <c r="C24" i="4"/>
  <c r="G23" i="4"/>
  <c r="E23" i="4"/>
  <c r="D23" i="4"/>
  <c r="D28" i="4" s="1"/>
  <c r="C23" i="4"/>
  <c r="C28" i="4" s="1"/>
  <c r="G18" i="4"/>
  <c r="E18" i="4"/>
  <c r="D18" i="4"/>
  <c r="C18" i="4"/>
  <c r="C19" i="4" s="1"/>
  <c r="G17" i="4"/>
  <c r="E17" i="4"/>
  <c r="D17" i="4"/>
  <c r="D19" i="4" s="1"/>
  <c r="C17" i="4"/>
  <c r="G16" i="4"/>
  <c r="E16" i="4"/>
  <c r="F16" i="4" s="1"/>
  <c r="D16" i="4"/>
  <c r="C16" i="4"/>
  <c r="G15" i="4"/>
  <c r="F15" i="4"/>
  <c r="J15" i="4" s="1"/>
  <c r="E15" i="4"/>
  <c r="D15" i="4"/>
  <c r="C15" i="4"/>
  <c r="G14" i="4"/>
  <c r="E14" i="4"/>
  <c r="D14" i="4"/>
  <c r="F14" i="4" s="1"/>
  <c r="C14" i="4"/>
  <c r="G9" i="4"/>
  <c r="E9" i="4"/>
  <c r="D9" i="4"/>
  <c r="F9" i="4" s="1"/>
  <c r="C9" i="4"/>
  <c r="G8" i="4"/>
  <c r="E8" i="4"/>
  <c r="D8" i="4"/>
  <c r="F8" i="4" s="1"/>
  <c r="C8" i="4"/>
  <c r="G7" i="4"/>
  <c r="E7" i="4"/>
  <c r="D7" i="4"/>
  <c r="F7" i="4" s="1"/>
  <c r="J7" i="4" s="1"/>
  <c r="C7" i="4"/>
  <c r="G6" i="4"/>
  <c r="E6" i="4"/>
  <c r="D6" i="4"/>
  <c r="C6" i="4"/>
  <c r="G5" i="4"/>
  <c r="E5" i="4"/>
  <c r="D5" i="4"/>
  <c r="D10" i="4" s="1"/>
  <c r="C5" i="4"/>
  <c r="C10" i="4" s="1"/>
  <c r="I9" i="2"/>
  <c r="I8" i="2"/>
  <c r="I7" i="2"/>
  <c r="I6" i="2"/>
  <c r="I5" i="2"/>
  <c r="J26" i="4" l="1"/>
  <c r="H26" i="4"/>
  <c r="J16" i="4"/>
  <c r="H16" i="4"/>
  <c r="J9" i="4"/>
  <c r="H9" i="4"/>
  <c r="H27" i="4"/>
  <c r="J27" i="4"/>
  <c r="H8" i="4"/>
  <c r="J8" i="4"/>
  <c r="J14" i="4"/>
  <c r="J19" i="4" s="1"/>
  <c r="H14" i="4"/>
  <c r="F17" i="4"/>
  <c r="J17" i="4" s="1"/>
  <c r="F18" i="4"/>
  <c r="J18" i="4" s="1"/>
  <c r="F23" i="4"/>
  <c r="H17" i="4"/>
  <c r="F24" i="4"/>
  <c r="J24" i="4" s="1"/>
  <c r="H7" i="4"/>
  <c r="H25" i="4"/>
  <c r="H15" i="4"/>
  <c r="F5" i="4"/>
  <c r="F6" i="4"/>
  <c r="J6" i="4" s="1"/>
  <c r="H5" i="4"/>
  <c r="H23" i="4"/>
  <c r="I23" i="4" l="1"/>
  <c r="K23" i="4"/>
  <c r="E12" i="5"/>
  <c r="I5" i="4"/>
  <c r="C12" i="5"/>
  <c r="F28" i="4"/>
  <c r="J23" i="4"/>
  <c r="J28" i="4" s="1"/>
  <c r="H24" i="4"/>
  <c r="F10" i="4"/>
  <c r="J5" i="4"/>
  <c r="J10" i="4" s="1"/>
  <c r="H18" i="4"/>
  <c r="K15" i="4"/>
  <c r="I15" i="4"/>
  <c r="I14" i="4"/>
  <c r="K14" i="4"/>
  <c r="K9" i="4"/>
  <c r="I9" i="4"/>
  <c r="K7" i="4"/>
  <c r="I7" i="4"/>
  <c r="F19" i="4"/>
  <c r="K16" i="4"/>
  <c r="I16" i="4"/>
  <c r="K25" i="4"/>
  <c r="I25" i="4"/>
  <c r="I17" i="4"/>
  <c r="K17" i="4"/>
  <c r="K8" i="4"/>
  <c r="I8" i="4"/>
  <c r="K26" i="4"/>
  <c r="I26" i="4"/>
  <c r="H6" i="4"/>
  <c r="H10" i="4" s="1"/>
  <c r="C5" i="5" s="1"/>
  <c r="C22" i="5" s="1"/>
  <c r="K27" i="4"/>
  <c r="I27" i="4"/>
  <c r="K5" i="4" l="1"/>
  <c r="K10" i="4" s="1"/>
  <c r="C7" i="5" s="1"/>
  <c r="I18" i="4"/>
  <c r="I19" i="4" s="1"/>
  <c r="D6" i="5" s="1"/>
  <c r="D23" i="5" s="1"/>
  <c r="K18" i="4"/>
  <c r="K19" i="4" s="1"/>
  <c r="D7" i="5" s="1"/>
  <c r="I6" i="4"/>
  <c r="I10" i="4" s="1"/>
  <c r="C6" i="5" s="1"/>
  <c r="D22" i="5" s="1"/>
  <c r="K6" i="4"/>
  <c r="H19" i="4"/>
  <c r="D5" i="5" s="1"/>
  <c r="C23" i="5" s="1"/>
  <c r="I24" i="4"/>
  <c r="I28" i="4" s="1"/>
  <c r="E6" i="5" s="1"/>
  <c r="D24" i="5" s="1"/>
  <c r="K24" i="4"/>
  <c r="K28" i="4"/>
  <c r="E7" i="5" s="1"/>
  <c r="D12" i="5"/>
  <c r="H28" i="4"/>
  <c r="E5" i="5" s="1"/>
  <c r="C24" i="5" s="1"/>
  <c r="D8" i="5" l="1"/>
  <c r="D13" i="5"/>
  <c r="E23" i="5"/>
  <c r="E24" i="5"/>
  <c r="E13" i="5"/>
  <c r="E8" i="5"/>
  <c r="C13" i="5"/>
  <c r="C8" i="5"/>
  <c r="E22" i="5"/>
</calcChain>
</file>

<file path=xl/sharedStrings.xml><?xml version="1.0" encoding="utf-8"?>
<sst xmlns="http://schemas.openxmlformats.org/spreadsheetml/2006/main" count="213" uniqueCount="133">
  <si>
    <t>Pricing &amp; Product-Mix Optimization — Business Case Model</t>
  </si>
  <si>
    <t>Purpose</t>
  </si>
  <si>
    <t>What this model does</t>
  </si>
  <si>
    <t>This workbook demonstrates how pricing discipline and product-mix choices drive profitability — even when plant capacity is available and there is no hard production constraint.
It is a business-case tool, not a production scheduler. The central insight: more volume does not automatically mean more profit. Selective price management can improve contribution significantly, sometimes with fewer units sold.</t>
  </si>
  <si>
    <t>Model Structure</t>
  </si>
  <si>
    <t>Sheet 1 – Instructions</t>
  </si>
  <si>
    <t>This sheet. Read before using.</t>
  </si>
  <si>
    <t>Sheet 2 – Inputs</t>
  </si>
  <si>
    <t>All user-editable assumptions: base units, prices, costs, elasticities, effort index. Blue cells are inputs. Change only these.</t>
  </si>
  <si>
    <t>Sheet 3 – Scenario Assumptions</t>
  </si>
  <si>
    <t>Price adjustment (%) for each of three scenarios. Blue cells are inputs.</t>
  </si>
  <si>
    <t>Sheet 4 – Calculations</t>
  </si>
  <si>
    <t>Derived figures for all three scenarios. Do not edit — formulas only.</t>
  </si>
  <si>
    <t>Sheet 5 – Dashboard</t>
  </si>
  <si>
    <t>Summary metrics and comparison table. One-click scenario toggle using the dropdown in cell C5.</t>
  </si>
  <si>
    <t>Sheet 6 – Methodology</t>
  </si>
  <si>
    <t>Model logic, formula explanations, and interpretation guide.</t>
  </si>
  <si>
    <t>How to Use</t>
  </si>
  <si>
    <t>Step 1</t>
  </si>
  <si>
    <t>Go to Sheet 2 (Inputs). Review base product data. You may adjust base units, prices, variable costs, and elasticities for your business context.</t>
  </si>
  <si>
    <t>Step 2</t>
  </si>
  <si>
    <t>Go to Sheet 3 (Scenario Assumptions). Adjust the price-change % for each product under each scenario.</t>
  </si>
  <si>
    <t>Step 3</t>
  </si>
  <si>
    <t>Go to Sheet 5 (Dashboard). Read the summary metrics for all three scenarios side by side. The Executive Readout interprets each scenario in plain language.</t>
  </si>
  <si>
    <t>Colour Code</t>
  </si>
  <si>
    <t>Blue text</t>
  </si>
  <si>
    <t>Hardcoded input — these are the cells you may change.</t>
  </si>
  <si>
    <t>Black text</t>
  </si>
  <si>
    <t>Formula / calculated value — do not edit directly.</t>
  </si>
  <si>
    <t>Green text</t>
  </si>
  <si>
    <t>Cross-sheet reference pulling from another tab.</t>
  </si>
  <si>
    <t>Key Definitions</t>
  </si>
  <si>
    <t>Contribution ($K)</t>
  </si>
  <si>
    <t>Revenue minus variable cost. This is the value each unit adds before fixed costs.</t>
  </si>
  <si>
    <t>Contribution Margin %</t>
  </si>
  <si>
    <t>Contribution divided by revenue. Measures pricing efficiency.</t>
  </si>
  <si>
    <t>Effort Index</t>
  </si>
  <si>
    <t>A soft proxy for production burden per unit. Higher = more resource-intensive. Not a hard capacity cap — used to calculate contribution per unit of effort.</t>
  </si>
  <si>
    <t>Price Elasticity</t>
  </si>
  <si>
    <t>How sensitive demand is to a price change. Elasticity of −1.5 means a 10% price increase reduces units by ~15%. More negative = more price-sensitive.</t>
  </si>
  <si>
    <t>Demand Formula</t>
  </si>
  <si>
    <t>Scenario Units = Base Units × (Scenario Price / Base Price) ^ Elasticity</t>
  </si>
  <si>
    <t>Inputs &amp; Base Assumptions</t>
  </si>
  <si>
    <t>Base Product Data</t>
  </si>
  <si>
    <t>Product</t>
  </si>
  <si>
    <t>Positioning</t>
  </si>
  <si>
    <t>Base Units</t>
  </si>
  <si>
    <t>Base Price ($K)</t>
  </si>
  <si>
    <t>Variable Cost ($K)</t>
  </si>
  <si>
    <t>Elasticity</t>
  </si>
  <si>
    <t>Contribution/Unit ($K)</t>
  </si>
  <si>
    <t>A</t>
  </si>
  <si>
    <t>Small / standardised</t>
  </si>
  <si>
    <t>B</t>
  </si>
  <si>
    <t>Lower-mid</t>
  </si>
  <si>
    <t>C</t>
  </si>
  <si>
    <t>Mid-tier</t>
  </si>
  <si>
    <t>D</t>
  </si>
  <si>
    <t>Upper-mid</t>
  </si>
  <si>
    <t>E</t>
  </si>
  <si>
    <t>Large / custom</t>
  </si>
  <si>
    <t>Model Notes</t>
  </si>
  <si>
    <t xml:space="preserve">  •  All data is illustrative only. No real company or transaction is represented.</t>
  </si>
  <si>
    <t xml:space="preserve">  •  Demand formula: Scenario Units = Base Units × (Scenario Price / Base Price) ^ Elasticity</t>
  </si>
  <si>
    <t xml:space="preserve">  •  Effort Index is a soft production-burden proxy, not a hard capacity constraint.</t>
  </si>
  <si>
    <t xml:space="preserve">  •  Contribution per unit = Price − Variable Cost. Fixed costs are excluded from this model.</t>
  </si>
  <si>
    <t xml:space="preserve">  •  Optimised scenario reflects selective price discipline — products with lower elasticity absorb price increases better.</t>
  </si>
  <si>
    <t>Scenario Price Assumptions</t>
  </si>
  <si>
    <t>Price Change by Product (% vs Base Price)</t>
  </si>
  <si>
    <t>Current Mix</t>
  </si>
  <si>
    <t>High Volume</t>
  </si>
  <si>
    <t>Optimised</t>
  </si>
  <si>
    <t>Scenario Definitions</t>
  </si>
  <si>
    <t>Scenario</t>
  </si>
  <si>
    <t>Description</t>
  </si>
  <si>
    <t>Strategic Interpretation</t>
  </si>
  <si>
    <t>Expected Outcome</t>
  </si>
  <si>
    <t>Observed baseline pricing — no changes to current list prices.</t>
  </si>
  <si>
    <t>Reference case for measuring the impact of pricing decisions.</t>
  </si>
  <si>
    <t>Mid-range results; operationally comfortable but not optimised.</t>
  </si>
  <si>
    <t>Across-the-board discounting to capture incremental volume and fill capacity.</t>
  </si>
  <si>
    <t>Tests the instinct to 'sell more' when the plant is not full.</t>
  </si>
  <si>
    <t>Higher units shipped; lower contribution margin; often destroys value.</t>
  </si>
  <si>
    <t>Selective price increases on products with lower price sensitivity (less elastic demand).</t>
  </si>
  <si>
    <t>Shows that disciplined pricing — even at lower volume — can produce stronger economics.</t>
  </si>
  <si>
    <t>Fewer units; higher margin per unit; materially better total contribution.</t>
  </si>
  <si>
    <t>Scenario Calculations</t>
  </si>
  <si>
    <t>Price Δ (%)</t>
  </si>
  <si>
    <t>Scenario Price ($K)</t>
  </si>
  <si>
    <t>Scenario Units</t>
  </si>
  <si>
    <t>Revenue ($K)</t>
  </si>
  <si>
    <t>Total Contribution ($K)</t>
  </si>
  <si>
    <t>Total</t>
  </si>
  <si>
    <t>—</t>
  </si>
  <si>
    <t>Pricing &amp; Product-Mix Optimisation — Dashboard</t>
  </si>
  <si>
    <t>Summary by Scenario</t>
  </si>
  <si>
    <t>Metric</t>
  </si>
  <si>
    <t>Total Units</t>
  </si>
  <si>
    <t>Operational Efficiency</t>
  </si>
  <si>
    <t>Total Effort (Index Units)</t>
  </si>
  <si>
    <t>Contribution per Effort Unit ($K)</t>
  </si>
  <si>
    <t>Executive Readout</t>
  </si>
  <si>
    <t>Baseline scenario. Contribution margin of approximately 24%. Operationally comfortable but leaves value on the table. No pricing signal — this is the starting point, not the goal.</t>
  </si>
  <si>
    <t>Discounting to fill the plant compresses margin on every product. Units shipped increase but total contribution falls materially. This scenario illustrates the cost of 'selling more at lower prices' — a common instinct that destroys value when demand is elastic.</t>
  </si>
  <si>
    <t>Selective price increases on lower-elasticity products reduce volume modestly but lift contribution margin and total contribution significantly. Fewer units, better economics. This is the core insight of the model.</t>
  </si>
  <si>
    <t>At-a-Glance Comparison</t>
  </si>
  <si>
    <t>Volume (Units)</t>
  </si>
  <si>
    <t>Methodology &amp; Interpretation</t>
  </si>
  <si>
    <t>Core Logic</t>
  </si>
  <si>
    <t>Purpose of the Model</t>
  </si>
  <si>
    <t>To show that pricing decisions — not just volume — are the primary lever for profitability in a business where capacity is not the binding constraint. The model illustrates how optimised mix can deliver higher contribution with fewer units shipped.</t>
  </si>
  <si>
    <t>Why This Matters</t>
  </si>
  <si>
    <t>In many manufacturing businesses, the default response to available capacity is to sell more — often by discounting. This model quantifies the value destroyed by that approach and contrasts it with a disciplined alternative: selective price increases on products where demand is less sensitive to price.</t>
  </si>
  <si>
    <t>Key Formula</t>
  </si>
  <si>
    <t>Demand Response Formula</t>
  </si>
  <si>
    <t>Scenario Units = Base Units × (Scenario Price ÷ Base Price) ^ Price Elasticity
This is a standard constant-elasticity demand model. It captures how unit demand responds when price changes, calibrated by the product's price elasticity.</t>
  </si>
  <si>
    <t>Price Elasticity (ε)</t>
  </si>
  <si>
    <t>Elasticity measures the % change in units demanded for a 1% change in price.
• ε = −1.5 means a 10% price increase reduces demand by ~15% (elastic)
• ε = −0.6 means a 10% price increase reduces demand by only ~6% (inelastic)
Products with less negative elasticity (e.g. −0.6 to −0.8) tolerate price increases better.</t>
  </si>
  <si>
    <t>Contribution per Unit</t>
  </si>
  <si>
    <t>Scenario Price minus Variable Cost. This changes across scenarios because the scenario price changes. Fixed costs are excluded — this is a contribution model, not a full P&amp;L.</t>
  </si>
  <si>
    <t>Interpreting Results</t>
  </si>
  <si>
    <t>High Volume Scenario</t>
  </si>
  <si>
    <t>Discounting lifts unit volume but compresses per-unit contribution. Total contribution falls because the volume gain does not offset the margin compression. This is most severe for elastic products (A, B, C) where price cuts attract more units but at a cost that outweighs the revenue benefit.</t>
  </si>
  <si>
    <t>Optimised Scenario</t>
  </si>
  <si>
    <t>Price increases are concentrated on products D and E — which have the lowest elasticity (demand is less price-sensitive). Those products bear the price increase with minimal unit loss, and the higher per-unit contribution more than compensates for the modest volume decline.</t>
  </si>
  <si>
    <t>A soft proxy for production burden. Products E and D are high-effort (10.5 and 6.5). The optimised scenario reduces total effort even as contribution rises — meaning the business works slightly less hard for a better financial result. Contribution per Effort Unit is the most useful productivity metric in this model.</t>
  </si>
  <si>
    <t>Limitations</t>
  </si>
  <si>
    <t>Stylised Model</t>
  </si>
  <si>
    <t>This is an illustrative business-case model using synthetic data. It does not include fixed costs, a capacity constraint, customer segmentation, or multi-period dynamics. A full optimisation for a real business would be more complex.</t>
  </si>
  <si>
    <t>Elasticity Estimates</t>
  </si>
  <si>
    <t>Elasticities are inputs that should be calibrated to historical pricing data or market research. The model is sensitive to these values — if elasticity for Product E is actually −1.2 rather than −0.6, the optimised scenario would look less attractive.</t>
  </si>
  <si>
    <t>No Competitive Response</t>
  </si>
  <si>
    <t>The model assumes competitors do not react to your pricing changes. In practice, price increases can invite competitive entry or customer switching. This is a partial-equilibrium, single-firm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</si>
</sst>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5" x14ac:knownFonts="1">
    <font>
      <sz val="11"/>
      <color theme="1"/>
      <name val="Calibri"/>
      <family val="2"/>
      <charset val="1"/>
    </font>
    <font>
      <b/>
      <sz val="16"/>
      <color rgb="FFFFFFFF"/>
      <name val="Arial"/>
      <family val="2"/>
    </font>
    <font>
      <b/>
      <sz val="11"/>
      <color rgb="FFFFFFFF"/>
      <name val="Arial"/>
      <family val="2"/>
    </font>
    <font>
      <b/>
      <sz val="10"/>
      <color rgb="FF1F3864"/>
      <name val="Arial"/>
      <family val="2"/>
    </font>
    <font>
      <sz val="10"/>
      <color rgb="FF404040"/>
      <name val="Arial"/>
      <family val="2"/>
    </font>
    <font>
      <b/>
      <sz val="14"/>
      <color rgb="FFFFFFFF"/>
      <name val="Arial"/>
      <family val="2"/>
    </font>
    <font>
      <b/>
      <sz val="10"/>
      <color rgb="FFFFFFFF"/>
      <name val="Arial"/>
      <family val="2"/>
    </font>
    <font>
      <sz val="10"/>
      <color rgb="FF0000FF"/>
      <name val="Arial"/>
      <family val="2"/>
    </font>
    <font>
      <sz val="10"/>
      <color rgb="FF000000"/>
      <name val="Arial"/>
      <family val="2"/>
    </font>
    <font>
      <sz val="9"/>
      <color rgb="FF767676"/>
      <name val="Arial"/>
      <family val="2"/>
    </font>
    <font>
      <sz val="9"/>
      <color rgb="FF404040"/>
      <name val="Arial"/>
      <family val="2"/>
    </font>
    <font>
      <b/>
      <sz val="9"/>
      <color rgb="FFFFFFFF"/>
      <name val="Arial"/>
      <family val="2"/>
    </font>
    <font>
      <sz val="10"/>
      <color rgb="FF008000"/>
      <name val="Arial"/>
      <family val="2"/>
    </font>
    <font>
      <sz val="10"/>
      <color rgb="FFFFFFFF"/>
      <name val="Arial"/>
      <family val="2"/>
    </font>
    <font>
      <b/>
      <sz val="15"/>
      <color rgb="FFFFFFFF"/>
      <name val="Arial"/>
      <family val="2"/>
    </font>
  </fonts>
  <fills count="9">
    <fill>
      <patternFill patternType="none"/>
    </fill>
    <fill>
      <patternFill patternType="gray125"/>
    </fill>
    <fill>
      <patternFill patternType="solid">
        <fgColor rgb="FF1F3864"/>
        <bgColor rgb="FF333399"/>
      </patternFill>
    </fill>
    <fill>
      <patternFill patternType="solid">
        <fgColor rgb="FF2E75B6"/>
        <bgColor rgb="FF0066CC"/>
      </patternFill>
    </fill>
    <fill>
      <patternFill patternType="solid">
        <fgColor rgb="FFFFFFFF"/>
        <bgColor rgb="FFEBF3FB"/>
      </patternFill>
    </fill>
    <fill>
      <patternFill patternType="solid">
        <fgColor rgb="FFEBF3FB"/>
        <bgColor rgb="FFE2EFDA"/>
      </patternFill>
    </fill>
    <fill>
      <patternFill patternType="solid">
        <fgColor rgb="FFFCE4D6"/>
        <bgColor rgb="FFFFF2CC"/>
      </patternFill>
    </fill>
    <fill>
      <patternFill patternType="solid">
        <fgColor rgb="FFFFF2CC"/>
        <bgColor rgb="FFFCE4D6"/>
      </patternFill>
    </fill>
    <fill>
      <patternFill patternType="solid">
        <fgColor rgb="FFE2EFDA"/>
        <bgColor rgb="FFEBF3FB"/>
      </patternFill>
    </fill>
  </fills>
  <borders count="3">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s>
  <cellStyleXfs count="1">
    <xf numFmtId="0" fontId="0" fillId="0" borderId="0"/>
  </cellStyleXfs>
  <cellXfs count="51">
    <xf numFmtId="0" fontId="0" fillId="0" borderId="0" xfId="0"/>
    <xf numFmtId="0" fontId="10" fillId="7" borderId="2"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4" fillId="2" borderId="0" xfId="0" applyFont="1" applyFill="1" applyAlignment="1">
      <alignment horizontal="center" vertical="center"/>
    </xf>
    <xf numFmtId="0" fontId="2" fillId="3" borderId="0" xfId="0" applyFont="1" applyFill="1" applyAlignment="1">
      <alignment horizontal="center" vertical="center"/>
    </xf>
    <xf numFmtId="0" fontId="9" fillId="0" borderId="0" xfId="0" applyFont="1" applyAlignment="1">
      <alignment horizontal="left" vertical="center"/>
    </xf>
    <xf numFmtId="0" fontId="2" fillId="3" borderId="0" xfId="0" applyFont="1" applyFill="1" applyAlignment="1">
      <alignment horizontal="center" vertical="center" wrapText="1"/>
    </xf>
    <xf numFmtId="0" fontId="5" fillId="2" borderId="0" xfId="0" applyFont="1" applyFill="1" applyAlignment="1">
      <alignment horizontal="center" vertical="center"/>
    </xf>
    <xf numFmtId="0" fontId="2" fillId="3" borderId="0" xfId="0" applyFont="1" applyFill="1" applyAlignment="1">
      <alignment horizontal="left" vertical="center"/>
    </xf>
    <xf numFmtId="0" fontId="1" fillId="2" borderId="0" xfId="0" applyFont="1" applyFill="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wrapText="1"/>
    </xf>
    <xf numFmtId="0" fontId="6" fillId="2" borderId="0" xfId="0" applyFont="1" applyFill="1" applyAlignment="1">
      <alignment horizontal="center" vertical="center" wrapText="1"/>
    </xf>
    <xf numFmtId="0" fontId="3" fillId="4" borderId="1" xfId="0" applyFont="1" applyFill="1" applyBorder="1" applyAlignment="1">
      <alignment horizontal="left" vertical="center"/>
    </xf>
    <xf numFmtId="0" fontId="4" fillId="4" borderId="1" xfId="0" applyFont="1" applyFill="1" applyBorder="1" applyAlignment="1">
      <alignment horizontal="left" vertical="center"/>
    </xf>
    <xf numFmtId="3" fontId="7" fillId="0" borderId="1" xfId="0" applyNumberFormat="1" applyFont="1" applyBorder="1" applyAlignment="1">
      <alignment horizontal="right" vertical="center"/>
    </xf>
    <xf numFmtId="164" fontId="7" fillId="0" borderId="1" xfId="0" applyNumberFormat="1" applyFont="1" applyBorder="1" applyAlignment="1">
      <alignment horizontal="right" vertical="center"/>
    </xf>
    <xf numFmtId="165" fontId="7" fillId="0" borderId="1" xfId="0" applyNumberFormat="1" applyFont="1" applyBorder="1" applyAlignment="1">
      <alignment horizontal="right" vertical="center"/>
    </xf>
    <xf numFmtId="164" fontId="8" fillId="0" borderId="1" xfId="0" applyNumberFormat="1" applyFont="1" applyBorder="1" applyAlignment="1">
      <alignment horizontal="right" vertical="center"/>
    </xf>
    <xf numFmtId="0" fontId="3" fillId="5" borderId="1" xfId="0" applyFont="1" applyFill="1" applyBorder="1" applyAlignment="1">
      <alignment horizontal="left" vertical="center"/>
    </xf>
    <xf numFmtId="0" fontId="4" fillId="5" borderId="1" xfId="0" applyFont="1" applyFill="1" applyBorder="1" applyAlignment="1">
      <alignment horizontal="left" vertical="center"/>
    </xf>
    <xf numFmtId="0" fontId="6" fillId="2" borderId="0" xfId="0" applyFont="1" applyFill="1" applyAlignment="1">
      <alignment horizontal="center" vertical="center"/>
    </xf>
    <xf numFmtId="9" fontId="7" fillId="0" borderId="1" xfId="0" applyNumberFormat="1" applyFont="1" applyBorder="1" applyAlignment="1">
      <alignment horizontal="right" vertical="center"/>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11" fillId="2" borderId="0" xfId="0" applyFont="1" applyFill="1" applyAlignment="1">
      <alignment horizontal="center" vertical="center" wrapText="1"/>
    </xf>
    <xf numFmtId="3" fontId="12" fillId="5" borderId="1" xfId="0" applyNumberFormat="1" applyFont="1" applyFill="1" applyBorder="1" applyAlignment="1">
      <alignment horizontal="right" vertical="center"/>
    </xf>
    <xf numFmtId="164" fontId="12" fillId="5" borderId="1" xfId="0" applyNumberFormat="1" applyFont="1" applyFill="1" applyBorder="1" applyAlignment="1">
      <alignment horizontal="right" vertical="center"/>
    </xf>
    <xf numFmtId="9" fontId="12" fillId="5" borderId="1" xfId="0" applyNumberFormat="1" applyFont="1" applyFill="1" applyBorder="1" applyAlignment="1">
      <alignment horizontal="right" vertical="center"/>
    </xf>
    <xf numFmtId="164" fontId="8" fillId="5" borderId="1" xfId="0" applyNumberFormat="1" applyFont="1" applyFill="1" applyBorder="1" applyAlignment="1">
      <alignment horizontal="right" vertical="center"/>
    </xf>
    <xf numFmtId="165" fontId="12" fillId="5" borderId="1" xfId="0" applyNumberFormat="1" applyFont="1" applyFill="1" applyBorder="1" applyAlignment="1">
      <alignment horizontal="right" vertical="center"/>
    </xf>
    <xf numFmtId="3" fontId="8" fillId="5" borderId="1" xfId="0" applyNumberFormat="1" applyFont="1" applyFill="1" applyBorder="1" applyAlignment="1">
      <alignment horizontal="right" vertical="center"/>
    </xf>
    <xf numFmtId="3" fontId="12" fillId="4" borderId="1" xfId="0" applyNumberFormat="1" applyFont="1" applyFill="1" applyBorder="1" applyAlignment="1">
      <alignment horizontal="right" vertical="center"/>
    </xf>
    <xf numFmtId="164" fontId="12" fillId="4" borderId="1" xfId="0" applyNumberFormat="1" applyFont="1" applyFill="1" applyBorder="1" applyAlignment="1">
      <alignment horizontal="right" vertical="center"/>
    </xf>
    <xf numFmtId="9" fontId="12" fillId="4" borderId="1" xfId="0" applyNumberFormat="1" applyFont="1" applyFill="1" applyBorder="1" applyAlignment="1">
      <alignment horizontal="right" vertical="center"/>
    </xf>
    <xf numFmtId="164" fontId="8" fillId="4" borderId="1" xfId="0" applyNumberFormat="1" applyFont="1" applyFill="1" applyBorder="1" applyAlignment="1">
      <alignment horizontal="right" vertical="center"/>
    </xf>
    <xf numFmtId="165" fontId="12" fillId="4" borderId="1" xfId="0" applyNumberFormat="1" applyFont="1" applyFill="1" applyBorder="1" applyAlignment="1">
      <alignment horizontal="right" vertical="center"/>
    </xf>
    <xf numFmtId="3" fontId="8" fillId="4" borderId="1" xfId="0" applyNumberFormat="1" applyFont="1" applyFill="1" applyBorder="1" applyAlignment="1">
      <alignment horizontal="right" vertical="center"/>
    </xf>
    <xf numFmtId="0" fontId="6" fillId="2" borderId="1" xfId="0" applyFont="1" applyFill="1" applyBorder="1" applyAlignment="1">
      <alignment horizontal="left" vertical="center"/>
    </xf>
    <xf numFmtId="3" fontId="6" fillId="2" borderId="1" xfId="0" applyNumberFormat="1" applyFont="1" applyFill="1" applyBorder="1" applyAlignment="1">
      <alignment horizontal="right" vertical="center"/>
    </xf>
    <xf numFmtId="164" fontId="6" fillId="2" borderId="1" xfId="0" applyNumberFormat="1" applyFont="1" applyFill="1" applyBorder="1" applyAlignment="1">
      <alignment horizontal="right" vertical="center"/>
    </xf>
    <xf numFmtId="0" fontId="13" fillId="2" borderId="1" xfId="0" applyFont="1" applyFill="1" applyBorder="1" applyAlignment="1">
      <alignment horizontal="right" vertical="center"/>
    </xf>
    <xf numFmtId="166" fontId="8" fillId="5" borderId="1" xfId="0" applyNumberFormat="1" applyFont="1" applyFill="1" applyBorder="1" applyAlignment="1">
      <alignment horizontal="right" vertical="center"/>
    </xf>
    <xf numFmtId="0" fontId="3" fillId="6" borderId="1" xfId="0" applyFont="1" applyFill="1" applyBorder="1" applyAlignment="1">
      <alignment horizontal="left" vertical="center"/>
    </xf>
    <xf numFmtId="0" fontId="3" fillId="7" borderId="1" xfId="0" applyFont="1" applyFill="1" applyBorder="1" applyAlignment="1">
      <alignment horizontal="left" vertical="center"/>
    </xf>
    <xf numFmtId="164" fontId="8" fillId="6" borderId="1" xfId="0" applyNumberFormat="1" applyFont="1" applyFill="1" applyBorder="1" applyAlignment="1">
      <alignment horizontal="right" vertical="center"/>
    </xf>
    <xf numFmtId="3" fontId="8" fillId="6" borderId="1" xfId="0" applyNumberFormat="1" applyFont="1" applyFill="1" applyBorder="1" applyAlignment="1">
      <alignment horizontal="right" vertical="center"/>
    </xf>
    <xf numFmtId="0" fontId="3" fillId="8" borderId="1" xfId="0" applyFont="1" applyFill="1" applyBorder="1" applyAlignment="1">
      <alignment horizontal="left" vertical="center"/>
    </xf>
    <xf numFmtId="164" fontId="8" fillId="8" borderId="1" xfId="0" applyNumberFormat="1" applyFont="1" applyFill="1" applyBorder="1" applyAlignment="1">
      <alignment horizontal="right" vertical="center"/>
    </xf>
    <xf numFmtId="3" fontId="8" fillId="8" borderId="1" xfId="0" applyNumberFormat="1" applyFont="1" applyFill="1" applyBorder="1" applyAlignment="1">
      <alignment horizontal="righ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767676"/>
      <rgbColor rgb="FF9999FF"/>
      <rgbColor rgb="FF993366"/>
      <rgbColor rgb="FFFFF2CC"/>
      <rgbColor rgb="FFEBF3FB"/>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CE4D6"/>
      <rgbColor rgb="FF2E75B6"/>
      <rgbColor rgb="FF33CCCC"/>
      <rgbColor rgb="FF99CC00"/>
      <rgbColor rgb="FFFFCC00"/>
      <rgbColor rgb="FFFF9900"/>
      <rgbColor rgb="FFFF6600"/>
      <rgbColor rgb="FF666699"/>
      <rgbColor rgb="FF969696"/>
      <rgbColor rgb="FF1F3864"/>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29"/>
  <sheetViews>
    <sheetView showGridLines="0" tabSelected="1" zoomScaleNormal="100" workbookViewId="0">
      <selection activeCell="F14" sqref="F14"/>
    </sheetView>
  </sheetViews>
  <sheetFormatPr defaultColWidth="8.7109375" defaultRowHeight="15" x14ac:dyDescent="0.25"/>
  <cols>
    <col min="1" max="1" width="3" customWidth="1"/>
    <col min="2" max="2" width="26" customWidth="1"/>
    <col min="3" max="3" width="70" customWidth="1"/>
  </cols>
  <sheetData>
    <row r="1" spans="2:3" ht="49.5" customHeight="1" x14ac:dyDescent="0.25">
      <c r="B1" s="10" t="s">
        <v>0</v>
      </c>
      <c r="C1" s="10"/>
    </row>
    <row r="3" spans="2:3" ht="21.75" customHeight="1" x14ac:dyDescent="0.25">
      <c r="B3" s="9" t="s">
        <v>1</v>
      </c>
      <c r="C3" s="9"/>
    </row>
    <row r="4" spans="2:3" ht="76.5" x14ac:dyDescent="0.25">
      <c r="B4" s="11" t="s">
        <v>2</v>
      </c>
      <c r="C4" s="12" t="s">
        <v>3</v>
      </c>
    </row>
    <row r="6" spans="2:3" ht="21.75" customHeight="1" x14ac:dyDescent="0.25">
      <c r="B6" s="9" t="s">
        <v>4</v>
      </c>
      <c r="C6" s="9"/>
    </row>
    <row r="7" spans="2:3" ht="15" customHeight="1" x14ac:dyDescent="0.25">
      <c r="B7" s="11" t="s">
        <v>5</v>
      </c>
      <c r="C7" s="12" t="s">
        <v>6</v>
      </c>
    </row>
    <row r="8" spans="2:3" ht="15" customHeight="1" x14ac:dyDescent="0.25">
      <c r="B8" s="11" t="s">
        <v>7</v>
      </c>
      <c r="C8" s="12" t="s">
        <v>8</v>
      </c>
    </row>
    <row r="9" spans="2:3" ht="15" customHeight="1" x14ac:dyDescent="0.25">
      <c r="B9" s="11" t="s">
        <v>9</v>
      </c>
      <c r="C9" s="12" t="s">
        <v>10</v>
      </c>
    </row>
    <row r="10" spans="2:3" ht="15" customHeight="1" x14ac:dyDescent="0.25">
      <c r="B10" s="11" t="s">
        <v>11</v>
      </c>
      <c r="C10" s="12" t="s">
        <v>12</v>
      </c>
    </row>
    <row r="11" spans="2:3" ht="15" customHeight="1" x14ac:dyDescent="0.25">
      <c r="B11" s="11" t="s">
        <v>13</v>
      </c>
      <c r="C11" s="12" t="s">
        <v>14</v>
      </c>
    </row>
    <row r="12" spans="2:3" ht="15" customHeight="1" x14ac:dyDescent="0.25">
      <c r="B12" s="11" t="s">
        <v>15</v>
      </c>
      <c r="C12" s="12" t="s">
        <v>16</v>
      </c>
    </row>
    <row r="14" spans="2:3" ht="21.75" customHeight="1" x14ac:dyDescent="0.25">
      <c r="B14" s="9" t="s">
        <v>17</v>
      </c>
      <c r="C14" s="9"/>
    </row>
    <row r="15" spans="2:3" ht="15" customHeight="1" x14ac:dyDescent="0.25">
      <c r="B15" s="11" t="s">
        <v>18</v>
      </c>
      <c r="C15" s="12" t="s">
        <v>19</v>
      </c>
    </row>
    <row r="16" spans="2:3" ht="15" customHeight="1" x14ac:dyDescent="0.25">
      <c r="B16" s="11" t="s">
        <v>20</v>
      </c>
      <c r="C16" s="12" t="s">
        <v>21</v>
      </c>
    </row>
    <row r="17" spans="2:3" ht="15" customHeight="1" x14ac:dyDescent="0.25">
      <c r="B17" s="11" t="s">
        <v>22</v>
      </c>
      <c r="C17" s="12" t="s">
        <v>23</v>
      </c>
    </row>
    <row r="19" spans="2:3" ht="21.75" customHeight="1" x14ac:dyDescent="0.25">
      <c r="B19" s="9" t="s">
        <v>24</v>
      </c>
      <c r="C19" s="9"/>
    </row>
    <row r="20" spans="2:3" ht="15" customHeight="1" x14ac:dyDescent="0.25">
      <c r="B20" s="11" t="s">
        <v>25</v>
      </c>
      <c r="C20" s="12" t="s">
        <v>26</v>
      </c>
    </row>
    <row r="21" spans="2:3" ht="15" customHeight="1" x14ac:dyDescent="0.25">
      <c r="B21" s="11" t="s">
        <v>27</v>
      </c>
      <c r="C21" s="12" t="s">
        <v>28</v>
      </c>
    </row>
    <row r="22" spans="2:3" ht="15" customHeight="1" x14ac:dyDescent="0.25">
      <c r="B22" s="11" t="s">
        <v>29</v>
      </c>
      <c r="C22" s="12" t="s">
        <v>30</v>
      </c>
    </row>
    <row r="24" spans="2:3" ht="21.75" customHeight="1" x14ac:dyDescent="0.25">
      <c r="B24" s="9" t="s">
        <v>31</v>
      </c>
      <c r="C24" s="9"/>
    </row>
    <row r="25" spans="2:3" ht="15" customHeight="1" x14ac:dyDescent="0.25">
      <c r="B25" s="11" t="s">
        <v>32</v>
      </c>
      <c r="C25" s="12" t="s">
        <v>33</v>
      </c>
    </row>
    <row r="26" spans="2:3" ht="15" customHeight="1" x14ac:dyDescent="0.25">
      <c r="B26" s="11" t="s">
        <v>34</v>
      </c>
      <c r="C26" s="12" t="s">
        <v>35</v>
      </c>
    </row>
    <row r="27" spans="2:3" ht="25.5" x14ac:dyDescent="0.25">
      <c r="B27" s="11" t="s">
        <v>36</v>
      </c>
      <c r="C27" s="12" t="s">
        <v>37</v>
      </c>
    </row>
    <row r="28" spans="2:3" ht="25.5" x14ac:dyDescent="0.25">
      <c r="B28" s="11" t="s">
        <v>38</v>
      </c>
      <c r="C28" s="12" t="s">
        <v>39</v>
      </c>
    </row>
    <row r="29" spans="2:3" ht="15" customHeight="1" x14ac:dyDescent="0.25">
      <c r="B29" s="11" t="s">
        <v>40</v>
      </c>
      <c r="C29" s="12" t="s">
        <v>41</v>
      </c>
    </row>
  </sheetData>
  <mergeCells count="6">
    <mergeCell ref="B24:C24"/>
    <mergeCell ref="B1:C1"/>
    <mergeCell ref="B3:C3"/>
    <mergeCell ref="B6:C6"/>
    <mergeCell ref="B14:C14"/>
    <mergeCell ref="B19:C19"/>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6"/>
  <sheetViews>
    <sheetView showGridLines="0" zoomScaleNormal="100" workbookViewId="0"/>
  </sheetViews>
  <sheetFormatPr defaultColWidth="8.7109375" defaultRowHeight="15" x14ac:dyDescent="0.25"/>
  <cols>
    <col min="1" max="1" width="3" customWidth="1"/>
    <col min="2" max="2" width="22" customWidth="1"/>
    <col min="3" max="3" width="15" customWidth="1"/>
    <col min="4" max="4" width="14" customWidth="1"/>
    <col min="5" max="5" width="16" customWidth="1"/>
    <col min="6" max="6" width="12" customWidth="1"/>
    <col min="7" max="7" width="13" customWidth="1"/>
    <col min="8" max="8" width="22" customWidth="1"/>
    <col min="9" max="9" width="3" customWidth="1"/>
  </cols>
  <sheetData>
    <row r="1" spans="2:9" ht="45" customHeight="1" x14ac:dyDescent="0.25">
      <c r="B1" s="8" t="s">
        <v>42</v>
      </c>
      <c r="C1" s="8"/>
      <c r="D1" s="8"/>
      <c r="E1" s="8"/>
      <c r="F1" s="8"/>
      <c r="G1" s="8"/>
      <c r="H1" s="8"/>
    </row>
    <row r="3" spans="2:9" ht="19.5" customHeight="1" x14ac:dyDescent="0.25">
      <c r="B3" s="7" t="s">
        <v>43</v>
      </c>
      <c r="C3" s="7"/>
      <c r="D3" s="7"/>
      <c r="E3" s="7"/>
      <c r="F3" s="7"/>
      <c r="G3" s="7"/>
      <c r="H3" s="7"/>
    </row>
    <row r="4" spans="2:9" ht="30" customHeight="1" x14ac:dyDescent="0.25">
      <c r="B4" s="13" t="s">
        <v>44</v>
      </c>
      <c r="C4" s="13" t="s">
        <v>45</v>
      </c>
      <c r="D4" s="13" t="s">
        <v>46</v>
      </c>
      <c r="E4" s="13" t="s">
        <v>47</v>
      </c>
      <c r="F4" s="13" t="s">
        <v>48</v>
      </c>
      <c r="G4" s="13" t="s">
        <v>49</v>
      </c>
      <c r="H4" s="13" t="s">
        <v>36</v>
      </c>
      <c r="I4" s="13" t="s">
        <v>50</v>
      </c>
    </row>
    <row r="5" spans="2:9" ht="18" customHeight="1" x14ac:dyDescent="0.25">
      <c r="B5" s="14" t="s">
        <v>51</v>
      </c>
      <c r="C5" s="15" t="s">
        <v>52</v>
      </c>
      <c r="D5" s="16">
        <v>220</v>
      </c>
      <c r="E5" s="17">
        <v>9</v>
      </c>
      <c r="F5" s="17">
        <v>7</v>
      </c>
      <c r="G5" s="18">
        <v>-1.5</v>
      </c>
      <c r="H5" s="18">
        <v>1</v>
      </c>
      <c r="I5" s="19">
        <f>E5-F5</f>
        <v>2</v>
      </c>
    </row>
    <row r="6" spans="2:9" ht="18" customHeight="1" x14ac:dyDescent="0.25">
      <c r="B6" s="20" t="s">
        <v>53</v>
      </c>
      <c r="C6" s="21" t="s">
        <v>54</v>
      </c>
      <c r="D6" s="16">
        <v>180</v>
      </c>
      <c r="E6" s="17">
        <v>14</v>
      </c>
      <c r="F6" s="17">
        <v>10.5</v>
      </c>
      <c r="G6" s="18">
        <v>-1.3</v>
      </c>
      <c r="H6" s="18">
        <v>2.2000000000000002</v>
      </c>
      <c r="I6" s="19">
        <f>E6-F6</f>
        <v>3.5</v>
      </c>
    </row>
    <row r="7" spans="2:9" ht="18" customHeight="1" x14ac:dyDescent="0.25">
      <c r="B7" s="14" t="s">
        <v>55</v>
      </c>
      <c r="C7" s="15" t="s">
        <v>56</v>
      </c>
      <c r="D7" s="16">
        <v>140</v>
      </c>
      <c r="E7" s="17">
        <v>20</v>
      </c>
      <c r="F7" s="17">
        <v>15</v>
      </c>
      <c r="G7" s="18">
        <v>-1.1000000000000001</v>
      </c>
      <c r="H7" s="18">
        <v>3.6</v>
      </c>
      <c r="I7" s="19">
        <f>E7-F7</f>
        <v>5</v>
      </c>
    </row>
    <row r="8" spans="2:9" ht="18" customHeight="1" x14ac:dyDescent="0.25">
      <c r="B8" s="20" t="s">
        <v>57</v>
      </c>
      <c r="C8" s="21" t="s">
        <v>58</v>
      </c>
      <c r="D8" s="16">
        <v>70</v>
      </c>
      <c r="E8" s="17">
        <v>33</v>
      </c>
      <c r="F8" s="17">
        <v>24</v>
      </c>
      <c r="G8" s="18">
        <v>-0.8</v>
      </c>
      <c r="H8" s="18">
        <v>6.5</v>
      </c>
      <c r="I8" s="19">
        <f>E8-F8</f>
        <v>9</v>
      </c>
    </row>
    <row r="9" spans="2:9" ht="18" customHeight="1" x14ac:dyDescent="0.25">
      <c r="B9" s="14" t="s">
        <v>59</v>
      </c>
      <c r="C9" s="15" t="s">
        <v>60</v>
      </c>
      <c r="D9" s="16">
        <v>35</v>
      </c>
      <c r="E9" s="17">
        <v>52</v>
      </c>
      <c r="F9" s="17">
        <v>41</v>
      </c>
      <c r="G9" s="18">
        <v>-0.6</v>
      </c>
      <c r="H9" s="18">
        <v>10.5</v>
      </c>
      <c r="I9" s="19">
        <f>E9-F9</f>
        <v>11</v>
      </c>
    </row>
    <row r="11" spans="2:9" ht="15" customHeight="1" x14ac:dyDescent="0.25">
      <c r="B11" s="7" t="s">
        <v>61</v>
      </c>
      <c r="C11" s="7"/>
      <c r="D11" s="7"/>
      <c r="E11" s="7"/>
      <c r="F11" s="7"/>
      <c r="G11" s="7"/>
      <c r="H11" s="7"/>
    </row>
    <row r="12" spans="2:9" ht="15.75" customHeight="1" x14ac:dyDescent="0.25">
      <c r="B12" s="6" t="s">
        <v>62</v>
      </c>
      <c r="C12" s="6"/>
      <c r="D12" s="6"/>
      <c r="E12" s="6"/>
      <c r="F12" s="6"/>
      <c r="G12" s="6"/>
      <c r="H12" s="6"/>
    </row>
    <row r="13" spans="2:9" ht="15.75" customHeight="1" x14ac:dyDescent="0.25">
      <c r="B13" s="6" t="s">
        <v>63</v>
      </c>
      <c r="C13" s="6"/>
      <c r="D13" s="6"/>
      <c r="E13" s="6"/>
      <c r="F13" s="6"/>
      <c r="G13" s="6"/>
      <c r="H13" s="6"/>
    </row>
    <row r="14" spans="2:9" ht="15.75" customHeight="1" x14ac:dyDescent="0.25">
      <c r="B14" s="6" t="s">
        <v>64</v>
      </c>
      <c r="C14" s="6"/>
      <c r="D14" s="6"/>
      <c r="E14" s="6"/>
      <c r="F14" s="6"/>
      <c r="G14" s="6"/>
      <c r="H14" s="6"/>
    </row>
    <row r="15" spans="2:9" ht="15.75" customHeight="1" x14ac:dyDescent="0.25">
      <c r="B15" s="6" t="s">
        <v>65</v>
      </c>
      <c r="C15" s="6"/>
      <c r="D15" s="6"/>
      <c r="E15" s="6"/>
      <c r="F15" s="6"/>
      <c r="G15" s="6"/>
      <c r="H15" s="6"/>
    </row>
    <row r="16" spans="2:9" ht="15.75" customHeight="1" x14ac:dyDescent="0.25">
      <c r="B16" s="6" t="s">
        <v>66</v>
      </c>
      <c r="C16" s="6"/>
      <c r="D16" s="6"/>
      <c r="E16" s="6"/>
      <c r="F16" s="6"/>
      <c r="G16" s="6"/>
      <c r="H16" s="6"/>
    </row>
  </sheetData>
  <mergeCells count="8">
    <mergeCell ref="B14:H14"/>
    <mergeCell ref="B15:H15"/>
    <mergeCell ref="B16:H16"/>
    <mergeCell ref="B1:H1"/>
    <mergeCell ref="B3:H3"/>
    <mergeCell ref="B11:H11"/>
    <mergeCell ref="B12:H12"/>
    <mergeCell ref="B13:H13"/>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5"/>
  <sheetViews>
    <sheetView showGridLines="0" zoomScaleNormal="100" workbookViewId="0"/>
  </sheetViews>
  <sheetFormatPr defaultColWidth="8.7109375" defaultRowHeight="15" x14ac:dyDescent="0.25"/>
  <cols>
    <col min="1" max="1" width="3" customWidth="1"/>
    <col min="2" max="2" width="20" customWidth="1"/>
    <col min="3" max="5" width="18" customWidth="1"/>
    <col min="6" max="6" width="3" customWidth="1"/>
  </cols>
  <sheetData>
    <row r="1" spans="2:5" ht="45" customHeight="1" x14ac:dyDescent="0.25">
      <c r="B1" s="8" t="s">
        <v>67</v>
      </c>
      <c r="C1" s="8"/>
      <c r="D1" s="8"/>
      <c r="E1" s="8"/>
    </row>
    <row r="3" spans="2:5" ht="15" customHeight="1" x14ac:dyDescent="0.25">
      <c r="B3" s="7" t="s">
        <v>68</v>
      </c>
      <c r="C3" s="7"/>
      <c r="D3" s="7"/>
      <c r="E3" s="7"/>
    </row>
    <row r="4" spans="2:5" ht="21.75" customHeight="1" x14ac:dyDescent="0.25">
      <c r="B4" s="22" t="s">
        <v>44</v>
      </c>
      <c r="C4" s="22" t="s">
        <v>69</v>
      </c>
      <c r="D4" s="22" t="s">
        <v>70</v>
      </c>
      <c r="E4" s="22" t="s">
        <v>71</v>
      </c>
    </row>
    <row r="5" spans="2:5" ht="18" customHeight="1" x14ac:dyDescent="0.25">
      <c r="B5" s="14" t="s">
        <v>51</v>
      </c>
      <c r="C5" s="23">
        <v>0</v>
      </c>
      <c r="D5" s="23">
        <v>-0.08</v>
      </c>
      <c r="E5" s="23">
        <v>0.05</v>
      </c>
    </row>
    <row r="6" spans="2:5" ht="18" customHeight="1" x14ac:dyDescent="0.25">
      <c r="B6" s="20" t="s">
        <v>53</v>
      </c>
      <c r="C6" s="23">
        <v>0</v>
      </c>
      <c r="D6" s="23">
        <v>-0.1</v>
      </c>
      <c r="E6" s="23">
        <v>7.0000000000000007E-2</v>
      </c>
    </row>
    <row r="7" spans="2:5" ht="18" customHeight="1" x14ac:dyDescent="0.25">
      <c r="B7" s="14" t="s">
        <v>55</v>
      </c>
      <c r="C7" s="23">
        <v>0</v>
      </c>
      <c r="D7" s="23">
        <v>-7.0000000000000007E-2</v>
      </c>
      <c r="E7" s="23">
        <v>0.08</v>
      </c>
    </row>
    <row r="8" spans="2:5" ht="18" customHeight="1" x14ac:dyDescent="0.25">
      <c r="B8" s="20" t="s">
        <v>57</v>
      </c>
      <c r="C8" s="23">
        <v>0</v>
      </c>
      <c r="D8" s="23">
        <v>-0.03</v>
      </c>
      <c r="E8" s="23">
        <v>0.1</v>
      </c>
    </row>
    <row r="9" spans="2:5" ht="18" customHeight="1" x14ac:dyDescent="0.25">
      <c r="B9" s="14" t="s">
        <v>59</v>
      </c>
      <c r="C9" s="23">
        <v>0</v>
      </c>
      <c r="D9" s="23">
        <v>-0.02</v>
      </c>
      <c r="E9" s="23">
        <v>0.06</v>
      </c>
    </row>
    <row r="11" spans="2:5" ht="15" customHeight="1" x14ac:dyDescent="0.25">
      <c r="B11" s="7" t="s">
        <v>72</v>
      </c>
      <c r="C11" s="7"/>
      <c r="D11" s="7"/>
      <c r="E11" s="7"/>
    </row>
    <row r="12" spans="2:5" ht="21.75" customHeight="1" x14ac:dyDescent="0.25">
      <c r="B12" s="22" t="s">
        <v>73</v>
      </c>
      <c r="C12" s="22" t="s">
        <v>74</v>
      </c>
      <c r="D12" s="22" t="s">
        <v>75</v>
      </c>
      <c r="E12" s="22" t="s">
        <v>76</v>
      </c>
    </row>
    <row r="13" spans="2:5" ht="45" customHeight="1" x14ac:dyDescent="0.25">
      <c r="B13" s="14" t="s">
        <v>69</v>
      </c>
      <c r="C13" s="24" t="s">
        <v>77</v>
      </c>
      <c r="D13" s="24" t="s">
        <v>78</v>
      </c>
      <c r="E13" s="24" t="s">
        <v>79</v>
      </c>
    </row>
    <row r="14" spans="2:5" ht="45" customHeight="1" x14ac:dyDescent="0.25">
      <c r="B14" s="20" t="s">
        <v>70</v>
      </c>
      <c r="C14" s="25" t="s">
        <v>80</v>
      </c>
      <c r="D14" s="25" t="s">
        <v>81</v>
      </c>
      <c r="E14" s="25" t="s">
        <v>82</v>
      </c>
    </row>
    <row r="15" spans="2:5" ht="45" customHeight="1" x14ac:dyDescent="0.25">
      <c r="B15" s="14" t="s">
        <v>71</v>
      </c>
      <c r="C15" s="24" t="s">
        <v>83</v>
      </c>
      <c r="D15" s="24" t="s">
        <v>84</v>
      </c>
      <c r="E15" s="24" t="s">
        <v>85</v>
      </c>
    </row>
  </sheetData>
  <mergeCells count="3">
    <mergeCell ref="B1:E1"/>
    <mergeCell ref="B3:E3"/>
    <mergeCell ref="B11:E11"/>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8"/>
  <sheetViews>
    <sheetView showGridLines="0" zoomScaleNormal="100" workbookViewId="0">
      <selection activeCell="N9" sqref="N9"/>
    </sheetView>
  </sheetViews>
  <sheetFormatPr defaultColWidth="8.7109375" defaultRowHeight="15" x14ac:dyDescent="0.25"/>
  <cols>
    <col min="1" max="1" width="3" customWidth="1"/>
    <col min="2" max="2" width="14" customWidth="1"/>
    <col min="3" max="4" width="12" customWidth="1"/>
    <col min="5" max="5" width="14" customWidth="1"/>
    <col min="6" max="6" width="10" customWidth="1"/>
    <col min="7" max="8" width="12" customWidth="1"/>
    <col min="9" max="9" width="16" customWidth="1"/>
    <col min="10" max="10" width="14" customWidth="1"/>
    <col min="11" max="11" width="14.7109375" bestFit="1" customWidth="1"/>
  </cols>
  <sheetData>
    <row r="1" spans="2:11" ht="45" customHeight="1" x14ac:dyDescent="0.25">
      <c r="B1" s="8" t="s">
        <v>86</v>
      </c>
      <c r="C1" s="8"/>
      <c r="D1" s="8"/>
      <c r="E1" s="8"/>
      <c r="F1" s="8"/>
      <c r="G1" s="8"/>
      <c r="H1" s="8"/>
      <c r="I1" s="8"/>
      <c r="J1" s="8"/>
    </row>
    <row r="3" spans="2:11" ht="21.75" customHeight="1" x14ac:dyDescent="0.25">
      <c r="B3" s="5" t="s">
        <v>69</v>
      </c>
      <c r="C3" s="5"/>
      <c r="D3" s="5"/>
      <c r="E3" s="5"/>
      <c r="F3" s="5"/>
      <c r="G3" s="5"/>
      <c r="H3" s="5"/>
      <c r="I3" s="5"/>
      <c r="J3" s="5"/>
      <c r="K3" s="5"/>
    </row>
    <row r="4" spans="2:11" ht="30" customHeight="1" x14ac:dyDescent="0.25">
      <c r="B4" s="26" t="s">
        <v>44</v>
      </c>
      <c r="C4" s="26" t="s">
        <v>46</v>
      </c>
      <c r="D4" s="26" t="s">
        <v>47</v>
      </c>
      <c r="E4" s="26" t="s">
        <v>87</v>
      </c>
      <c r="F4" s="26" t="s">
        <v>88</v>
      </c>
      <c r="G4" s="26" t="s">
        <v>49</v>
      </c>
      <c r="H4" s="26" t="s">
        <v>89</v>
      </c>
      <c r="I4" s="26" t="s">
        <v>90</v>
      </c>
      <c r="J4" s="26" t="s">
        <v>50</v>
      </c>
      <c r="K4" s="26" t="s">
        <v>91</v>
      </c>
    </row>
    <row r="5" spans="2:11" ht="18" customHeight="1" x14ac:dyDescent="0.25">
      <c r="B5" s="20" t="s">
        <v>51</v>
      </c>
      <c r="C5" s="27">
        <f>Inputs!D5</f>
        <v>220</v>
      </c>
      <c r="D5" s="28">
        <f>Inputs!E5</f>
        <v>9</v>
      </c>
      <c r="E5" s="29">
        <f>Scenario_Assumptions!C5</f>
        <v>0</v>
      </c>
      <c r="F5" s="30">
        <f>D5*(1+E5)</f>
        <v>9</v>
      </c>
      <c r="G5" s="31">
        <f>Inputs!G5</f>
        <v>-1.5</v>
      </c>
      <c r="H5" s="30">
        <f>IF(D5=0,C5,C5*(F5/D5)^G5)</f>
        <v>220</v>
      </c>
      <c r="I5" s="32">
        <f>H5*F5</f>
        <v>1980</v>
      </c>
      <c r="J5" s="28">
        <f>F5-Inputs!F5</f>
        <v>2</v>
      </c>
      <c r="K5" s="32">
        <f>H5*J5</f>
        <v>440</v>
      </c>
    </row>
    <row r="6" spans="2:11" ht="18" customHeight="1" x14ac:dyDescent="0.25">
      <c r="B6" s="14" t="s">
        <v>53</v>
      </c>
      <c r="C6" s="33">
        <f>Inputs!D6</f>
        <v>180</v>
      </c>
      <c r="D6" s="34">
        <f>Inputs!E6</f>
        <v>14</v>
      </c>
      <c r="E6" s="35">
        <f>Scenario_Assumptions!C6</f>
        <v>0</v>
      </c>
      <c r="F6" s="36">
        <f>D6*(1+E6)</f>
        <v>14</v>
      </c>
      <c r="G6" s="37">
        <f>Inputs!G6</f>
        <v>-1.3</v>
      </c>
      <c r="H6" s="36">
        <f>IF(D6=0,C6,C6*(F6/D6)^G6)</f>
        <v>180</v>
      </c>
      <c r="I6" s="38">
        <f>H6*F6</f>
        <v>2520</v>
      </c>
      <c r="J6" s="34">
        <f>F6-Inputs!F6</f>
        <v>3.5</v>
      </c>
      <c r="K6" s="38">
        <f>H6*J6</f>
        <v>630</v>
      </c>
    </row>
    <row r="7" spans="2:11" ht="18" customHeight="1" x14ac:dyDescent="0.25">
      <c r="B7" s="20" t="s">
        <v>55</v>
      </c>
      <c r="C7" s="27">
        <f>Inputs!D7</f>
        <v>140</v>
      </c>
      <c r="D7" s="28">
        <f>Inputs!E7</f>
        <v>20</v>
      </c>
      <c r="E7" s="29">
        <f>Scenario_Assumptions!C7</f>
        <v>0</v>
      </c>
      <c r="F7" s="30">
        <f>D7*(1+E7)</f>
        <v>20</v>
      </c>
      <c r="G7" s="31">
        <f>Inputs!G7</f>
        <v>-1.1000000000000001</v>
      </c>
      <c r="H7" s="30">
        <f>IF(D7=0,C7,C7*(F7/D7)^G7)</f>
        <v>140</v>
      </c>
      <c r="I7" s="32">
        <f>H7*F7</f>
        <v>2800</v>
      </c>
      <c r="J7" s="28">
        <f>F7-Inputs!F7</f>
        <v>5</v>
      </c>
      <c r="K7" s="32">
        <f>H7*J7</f>
        <v>700</v>
      </c>
    </row>
    <row r="8" spans="2:11" ht="18" customHeight="1" x14ac:dyDescent="0.25">
      <c r="B8" s="14" t="s">
        <v>57</v>
      </c>
      <c r="C8" s="33">
        <f>Inputs!D8</f>
        <v>70</v>
      </c>
      <c r="D8" s="34">
        <f>Inputs!E8</f>
        <v>33</v>
      </c>
      <c r="E8" s="35">
        <f>Scenario_Assumptions!C8</f>
        <v>0</v>
      </c>
      <c r="F8" s="36">
        <f>D8*(1+E8)</f>
        <v>33</v>
      </c>
      <c r="G8" s="37">
        <f>Inputs!G8</f>
        <v>-0.8</v>
      </c>
      <c r="H8" s="36">
        <f>IF(D8=0,C8,C8*(F8/D8)^G8)</f>
        <v>70</v>
      </c>
      <c r="I8" s="38">
        <f>H8*F8</f>
        <v>2310</v>
      </c>
      <c r="J8" s="34">
        <f>F8-Inputs!F8</f>
        <v>9</v>
      </c>
      <c r="K8" s="38">
        <f>H8*J8</f>
        <v>630</v>
      </c>
    </row>
    <row r="9" spans="2:11" ht="18" customHeight="1" x14ac:dyDescent="0.25">
      <c r="B9" s="20" t="s">
        <v>59</v>
      </c>
      <c r="C9" s="27">
        <f>Inputs!D9</f>
        <v>35</v>
      </c>
      <c r="D9" s="28">
        <f>Inputs!E9</f>
        <v>52</v>
      </c>
      <c r="E9" s="29">
        <f>Scenario_Assumptions!C9</f>
        <v>0</v>
      </c>
      <c r="F9" s="30">
        <f>D9*(1+E9)</f>
        <v>52</v>
      </c>
      <c r="G9" s="31">
        <f>Inputs!G9</f>
        <v>-0.6</v>
      </c>
      <c r="H9" s="30">
        <f>IF(D9=0,C9,C9*(F9/D9)^G9)</f>
        <v>35</v>
      </c>
      <c r="I9" s="32">
        <f>H9*F9</f>
        <v>1820</v>
      </c>
      <c r="J9" s="28">
        <f>F9-Inputs!F9</f>
        <v>11</v>
      </c>
      <c r="K9" s="32">
        <f>H9*J9</f>
        <v>385</v>
      </c>
    </row>
    <row r="10" spans="2:11" ht="19.5" customHeight="1" x14ac:dyDescent="0.25">
      <c r="B10" s="39" t="s">
        <v>92</v>
      </c>
      <c r="C10" s="40">
        <f>SUM(C5:C9)</f>
        <v>645</v>
      </c>
      <c r="D10" s="41">
        <f>SUM(D5:D9)</f>
        <v>128</v>
      </c>
      <c r="E10" s="42" t="s">
        <v>93</v>
      </c>
      <c r="F10" s="41">
        <f>SUM(F5:F9)</f>
        <v>128</v>
      </c>
      <c r="G10" s="42" t="s">
        <v>93</v>
      </c>
      <c r="H10" s="40">
        <f>SUM(H5:H9)</f>
        <v>645</v>
      </c>
      <c r="I10" s="40">
        <f>SUM(I5:I9)</f>
        <v>11430</v>
      </c>
      <c r="J10" s="41">
        <f>SUM(J5:J9)</f>
        <v>30.5</v>
      </c>
      <c r="K10" s="40">
        <f>SUM(K5:K9)</f>
        <v>2785</v>
      </c>
    </row>
    <row r="12" spans="2:11" ht="21.75" customHeight="1" x14ac:dyDescent="0.25">
      <c r="B12" s="5" t="s">
        <v>70</v>
      </c>
      <c r="C12" s="5"/>
      <c r="D12" s="5"/>
      <c r="E12" s="5"/>
      <c r="F12" s="5"/>
      <c r="G12" s="5"/>
      <c r="H12" s="5"/>
      <c r="I12" s="5"/>
      <c r="J12" s="5"/>
      <c r="K12" s="5"/>
    </row>
    <row r="13" spans="2:11" ht="30" customHeight="1" x14ac:dyDescent="0.25">
      <c r="B13" s="26" t="s">
        <v>44</v>
      </c>
      <c r="C13" s="26" t="s">
        <v>46</v>
      </c>
      <c r="D13" s="26" t="s">
        <v>47</v>
      </c>
      <c r="E13" s="26" t="s">
        <v>87</v>
      </c>
      <c r="F13" s="26" t="s">
        <v>88</v>
      </c>
      <c r="G13" s="26" t="s">
        <v>49</v>
      </c>
      <c r="H13" s="26" t="s">
        <v>89</v>
      </c>
      <c r="I13" s="26" t="s">
        <v>90</v>
      </c>
      <c r="J13" s="26" t="s">
        <v>50</v>
      </c>
      <c r="K13" s="26" t="s">
        <v>91</v>
      </c>
    </row>
    <row r="14" spans="2:11" ht="18" customHeight="1" x14ac:dyDescent="0.25">
      <c r="B14" s="20" t="s">
        <v>51</v>
      </c>
      <c r="C14" s="27">
        <f>Inputs!D5</f>
        <v>220</v>
      </c>
      <c r="D14" s="28">
        <f>Inputs!E5</f>
        <v>9</v>
      </c>
      <c r="E14" s="29">
        <f>Scenario_Assumptions!D5</f>
        <v>-0.08</v>
      </c>
      <c r="F14" s="30">
        <f>D14*(1+E14)</f>
        <v>8.2800000000000011</v>
      </c>
      <c r="G14" s="31">
        <f>Inputs!G5</f>
        <v>-1.5</v>
      </c>
      <c r="H14" s="30">
        <f>IF(D14=0,C14,C14*(F14/D14)^G14)</f>
        <v>249.31071245954584</v>
      </c>
      <c r="I14" s="32">
        <f>H14*F14</f>
        <v>2064.2926991650397</v>
      </c>
      <c r="J14" s="28">
        <f>F14-Inputs!F5</f>
        <v>1.2800000000000011</v>
      </c>
      <c r="K14" s="32">
        <f>H14*J14</f>
        <v>319.11771194821898</v>
      </c>
    </row>
    <row r="15" spans="2:11" ht="18" customHeight="1" x14ac:dyDescent="0.25">
      <c r="B15" s="14" t="s">
        <v>53</v>
      </c>
      <c r="C15" s="33">
        <f>Inputs!D6</f>
        <v>180</v>
      </c>
      <c r="D15" s="34">
        <f>Inputs!E6</f>
        <v>14</v>
      </c>
      <c r="E15" s="35">
        <f>Scenario_Assumptions!D6</f>
        <v>-0.1</v>
      </c>
      <c r="F15" s="36">
        <f>D15*(1+E15)</f>
        <v>12.6</v>
      </c>
      <c r="G15" s="37">
        <f>Inputs!G6</f>
        <v>-1.3</v>
      </c>
      <c r="H15" s="36">
        <f>IF(D15=0,C15,C15*(F15/D15)^G15)</f>
        <v>206.42259948563802</v>
      </c>
      <c r="I15" s="38">
        <f>H15*F15</f>
        <v>2600.9247535190389</v>
      </c>
      <c r="J15" s="34">
        <f>F15-Inputs!F6</f>
        <v>2.0999999999999996</v>
      </c>
      <c r="K15" s="38">
        <f>H15*J15</f>
        <v>433.48745891983975</v>
      </c>
    </row>
    <row r="16" spans="2:11" ht="18" customHeight="1" x14ac:dyDescent="0.25">
      <c r="B16" s="20" t="s">
        <v>55</v>
      </c>
      <c r="C16" s="27">
        <f>Inputs!D7</f>
        <v>140</v>
      </c>
      <c r="D16" s="28">
        <f>Inputs!E7</f>
        <v>20</v>
      </c>
      <c r="E16" s="29">
        <f>Scenario_Assumptions!D7</f>
        <v>-7.0000000000000007E-2</v>
      </c>
      <c r="F16" s="30">
        <f>D16*(1+E16)</f>
        <v>18.599999999999998</v>
      </c>
      <c r="G16" s="31">
        <f>Inputs!G7</f>
        <v>-1.1000000000000001</v>
      </c>
      <c r="H16" s="30">
        <f>IF(D16=0,C16,C16*(F16/D16)^G16)</f>
        <v>151.63407009416173</v>
      </c>
      <c r="I16" s="32">
        <f>H16*F16</f>
        <v>2820.3937037514079</v>
      </c>
      <c r="J16" s="28">
        <f>F16-Inputs!F7</f>
        <v>3.5999999999999979</v>
      </c>
      <c r="K16" s="32">
        <f>H16*J16</f>
        <v>545.88265233898187</v>
      </c>
    </row>
    <row r="17" spans="2:11" ht="18" customHeight="1" x14ac:dyDescent="0.25">
      <c r="B17" s="14" t="s">
        <v>57</v>
      </c>
      <c r="C17" s="33">
        <f>Inputs!D8</f>
        <v>70</v>
      </c>
      <c r="D17" s="34">
        <f>Inputs!E8</f>
        <v>33</v>
      </c>
      <c r="E17" s="35">
        <f>Scenario_Assumptions!D8</f>
        <v>-0.03</v>
      </c>
      <c r="F17" s="36">
        <f>D17*(1+E17)</f>
        <v>32.01</v>
      </c>
      <c r="G17" s="37">
        <f>Inputs!G8</f>
        <v>-0.8</v>
      </c>
      <c r="H17" s="36">
        <f>IF(D17=0,C17,C17*(F17/D17)^G17)</f>
        <v>71.726667350901224</v>
      </c>
      <c r="I17" s="38">
        <f>H17*F17</f>
        <v>2295.9706219023478</v>
      </c>
      <c r="J17" s="34">
        <f>F17-Inputs!F8</f>
        <v>8.009999999999998</v>
      </c>
      <c r="K17" s="38">
        <f>H17*J17</f>
        <v>574.53060548071869</v>
      </c>
    </row>
    <row r="18" spans="2:11" ht="18" customHeight="1" x14ac:dyDescent="0.25">
      <c r="B18" s="20" t="s">
        <v>59</v>
      </c>
      <c r="C18" s="27">
        <f>Inputs!D9</f>
        <v>35</v>
      </c>
      <c r="D18" s="28">
        <f>Inputs!E9</f>
        <v>52</v>
      </c>
      <c r="E18" s="29">
        <f>Scenario_Assumptions!D9</f>
        <v>-0.02</v>
      </c>
      <c r="F18" s="30">
        <f>D18*(1+E18)</f>
        <v>50.96</v>
      </c>
      <c r="G18" s="31">
        <f>Inputs!G9</f>
        <v>-0.6</v>
      </c>
      <c r="H18" s="30">
        <f>IF(D18=0,C18,C18*(F18/D18)^G18)</f>
        <v>35.42683861595215</v>
      </c>
      <c r="I18" s="32">
        <f>H18*F18</f>
        <v>1805.3516958689215</v>
      </c>
      <c r="J18" s="28">
        <f>F18-Inputs!F9</f>
        <v>9.9600000000000009</v>
      </c>
      <c r="K18" s="32">
        <f>H18*J18</f>
        <v>352.85131261488345</v>
      </c>
    </row>
    <row r="19" spans="2:11" ht="19.5" customHeight="1" x14ac:dyDescent="0.25">
      <c r="B19" s="39" t="s">
        <v>92</v>
      </c>
      <c r="C19" s="40">
        <f>SUM(C14:C18)</f>
        <v>645</v>
      </c>
      <c r="D19" s="41">
        <f>SUM(D14:D18)</f>
        <v>128</v>
      </c>
      <c r="E19" s="42" t="s">
        <v>93</v>
      </c>
      <c r="F19" s="41">
        <f>SUM(F14:F18)</f>
        <v>122.45000000000002</v>
      </c>
      <c r="G19" s="42" t="s">
        <v>93</v>
      </c>
      <c r="H19" s="40">
        <f>SUM(H14:H18)</f>
        <v>714.52088800619902</v>
      </c>
      <c r="I19" s="40">
        <f>SUM(I14:I18)</f>
        <v>11586.933474206757</v>
      </c>
      <c r="J19" s="41">
        <f>SUM(J14:J18)</f>
        <v>24.949999999999996</v>
      </c>
      <c r="K19" s="40">
        <f>SUM(K14:K18)</f>
        <v>2225.869741302643</v>
      </c>
    </row>
    <row r="21" spans="2:11" ht="21.75" customHeight="1" x14ac:dyDescent="0.25">
      <c r="B21" s="5" t="s">
        <v>71</v>
      </c>
      <c r="C21" s="5"/>
      <c r="D21" s="5"/>
      <c r="E21" s="5"/>
      <c r="F21" s="5"/>
      <c r="G21" s="5"/>
      <c r="H21" s="5"/>
      <c r="I21" s="5"/>
      <c r="J21" s="5"/>
      <c r="K21" s="5"/>
    </row>
    <row r="22" spans="2:11" ht="30" customHeight="1" x14ac:dyDescent="0.25">
      <c r="B22" s="26" t="s">
        <v>44</v>
      </c>
      <c r="C22" s="26" t="s">
        <v>46</v>
      </c>
      <c r="D22" s="26" t="s">
        <v>47</v>
      </c>
      <c r="E22" s="26" t="s">
        <v>87</v>
      </c>
      <c r="F22" s="26" t="s">
        <v>88</v>
      </c>
      <c r="G22" s="26" t="s">
        <v>49</v>
      </c>
      <c r="H22" s="26" t="s">
        <v>89</v>
      </c>
      <c r="I22" s="26" t="s">
        <v>90</v>
      </c>
      <c r="J22" s="26" t="s">
        <v>50</v>
      </c>
      <c r="K22" s="26" t="s">
        <v>91</v>
      </c>
    </row>
    <row r="23" spans="2:11" ht="18" customHeight="1" x14ac:dyDescent="0.25">
      <c r="B23" s="20" t="s">
        <v>51</v>
      </c>
      <c r="C23" s="27">
        <f>Inputs!D5</f>
        <v>220</v>
      </c>
      <c r="D23" s="28">
        <f>Inputs!E5</f>
        <v>9</v>
      </c>
      <c r="E23" s="29">
        <f>Scenario_Assumptions!E5</f>
        <v>0.05</v>
      </c>
      <c r="F23" s="30">
        <f>D23*(1+E23)</f>
        <v>9.4500000000000011</v>
      </c>
      <c r="G23" s="31">
        <f>Inputs!G5</f>
        <v>-1.5</v>
      </c>
      <c r="H23" s="30">
        <f>IF(D23=0,C23,C23*(F23/D23)^G23)</f>
        <v>204.47430099874029</v>
      </c>
      <c r="I23" s="32">
        <f>H23*F23</f>
        <v>1932.2821444380959</v>
      </c>
      <c r="J23" s="28">
        <f>F23-Inputs!F5</f>
        <v>2.4500000000000011</v>
      </c>
      <c r="K23" s="32">
        <f>H23*J23</f>
        <v>500.96203744691394</v>
      </c>
    </row>
    <row r="24" spans="2:11" ht="18" customHeight="1" x14ac:dyDescent="0.25">
      <c r="B24" s="14" t="s">
        <v>53</v>
      </c>
      <c r="C24" s="33">
        <f>Inputs!D6</f>
        <v>180</v>
      </c>
      <c r="D24" s="34">
        <f>Inputs!E6</f>
        <v>14</v>
      </c>
      <c r="E24" s="35">
        <f>Scenario_Assumptions!E6</f>
        <v>7.0000000000000007E-2</v>
      </c>
      <c r="F24" s="36">
        <f>D24*(1+E24)</f>
        <v>14.98</v>
      </c>
      <c r="G24" s="37">
        <f>Inputs!G6</f>
        <v>-1.3</v>
      </c>
      <c r="H24" s="36">
        <f>IF(D24=0,C24,C24*(F24/D24)^G24)</f>
        <v>164.84417073613761</v>
      </c>
      <c r="I24" s="38">
        <f>H24*F24</f>
        <v>2469.3656776273415</v>
      </c>
      <c r="J24" s="34">
        <f>F24-Inputs!F6</f>
        <v>4.4800000000000004</v>
      </c>
      <c r="K24" s="38">
        <f>H24*J24</f>
        <v>738.50188489789662</v>
      </c>
    </row>
    <row r="25" spans="2:11" ht="18" customHeight="1" x14ac:dyDescent="0.25">
      <c r="B25" s="20" t="s">
        <v>55</v>
      </c>
      <c r="C25" s="27">
        <f>Inputs!D7</f>
        <v>140</v>
      </c>
      <c r="D25" s="28">
        <f>Inputs!E7</f>
        <v>20</v>
      </c>
      <c r="E25" s="29">
        <f>Scenario_Assumptions!E7</f>
        <v>0.08</v>
      </c>
      <c r="F25" s="30">
        <f>D25*(1+E25)</f>
        <v>21.6</v>
      </c>
      <c r="G25" s="31">
        <f>Inputs!G7</f>
        <v>-1.1000000000000001</v>
      </c>
      <c r="H25" s="30">
        <f>IF(D25=0,C25,C25*(F25/D25)^G25)</f>
        <v>128.63581565698922</v>
      </c>
      <c r="I25" s="32">
        <f>H25*F25</f>
        <v>2778.5336181909674</v>
      </c>
      <c r="J25" s="28">
        <f>F25-Inputs!F7</f>
        <v>6.6000000000000014</v>
      </c>
      <c r="K25" s="32">
        <f>H25*J25</f>
        <v>848.99638333612904</v>
      </c>
    </row>
    <row r="26" spans="2:11" ht="18" customHeight="1" x14ac:dyDescent="0.25">
      <c r="B26" s="14" t="s">
        <v>57</v>
      </c>
      <c r="C26" s="33">
        <f>Inputs!D8</f>
        <v>70</v>
      </c>
      <c r="D26" s="34">
        <f>Inputs!E8</f>
        <v>33</v>
      </c>
      <c r="E26" s="35">
        <f>Scenario_Assumptions!E8</f>
        <v>0.1</v>
      </c>
      <c r="F26" s="36">
        <f>D26*(1+E26)</f>
        <v>36.300000000000004</v>
      </c>
      <c r="G26" s="37">
        <f>Inputs!G8</f>
        <v>-0.8</v>
      </c>
      <c r="H26" s="36">
        <f>IF(D26=0,C26,C26*(F26/D26)^G26)</f>
        <v>64.861037594910869</v>
      </c>
      <c r="I26" s="38">
        <f>H26*F26</f>
        <v>2354.4556646952647</v>
      </c>
      <c r="J26" s="34">
        <f>F26-Inputs!F8</f>
        <v>12.300000000000004</v>
      </c>
      <c r="K26" s="38">
        <f>H26*J26</f>
        <v>797.79076241740393</v>
      </c>
    </row>
    <row r="27" spans="2:11" ht="18" customHeight="1" x14ac:dyDescent="0.25">
      <c r="B27" s="20" t="s">
        <v>59</v>
      </c>
      <c r="C27" s="27">
        <f>Inputs!D9</f>
        <v>35</v>
      </c>
      <c r="D27" s="28">
        <f>Inputs!E9</f>
        <v>52</v>
      </c>
      <c r="E27" s="29">
        <f>Scenario_Assumptions!E9</f>
        <v>0.06</v>
      </c>
      <c r="F27" s="30">
        <f>D27*(1+E27)</f>
        <v>55.120000000000005</v>
      </c>
      <c r="G27" s="31">
        <f>Inputs!G9</f>
        <v>-0.6</v>
      </c>
      <c r="H27" s="30">
        <f>IF(D27=0,C27,C27*(F27/D27)^G27)</f>
        <v>33.797495990217683</v>
      </c>
      <c r="I27" s="32">
        <f>H27*F27</f>
        <v>1862.9179789807988</v>
      </c>
      <c r="J27" s="28">
        <f>F27-Inputs!F9</f>
        <v>14.120000000000005</v>
      </c>
      <c r="K27" s="32">
        <f>H27*J27</f>
        <v>477.22064338187386</v>
      </c>
    </row>
    <row r="28" spans="2:11" ht="19.5" customHeight="1" x14ac:dyDescent="0.25">
      <c r="B28" s="39" t="s">
        <v>92</v>
      </c>
      <c r="C28" s="40">
        <f>SUM(C23:C27)</f>
        <v>645</v>
      </c>
      <c r="D28" s="41">
        <f>SUM(D23:D27)</f>
        <v>128</v>
      </c>
      <c r="E28" s="42" t="s">
        <v>93</v>
      </c>
      <c r="F28" s="41">
        <f>SUM(F23:F27)</f>
        <v>137.45000000000002</v>
      </c>
      <c r="G28" s="42" t="s">
        <v>93</v>
      </c>
      <c r="H28" s="40">
        <f>SUM(H23:H27)</f>
        <v>596.61282097699575</v>
      </c>
      <c r="I28" s="40">
        <f>SUM(I23:I27)</f>
        <v>11397.555083932468</v>
      </c>
      <c r="J28" s="41">
        <f>SUM(J23:J27)</f>
        <v>39.95000000000001</v>
      </c>
      <c r="K28" s="40">
        <f>SUM(K23:K27)</f>
        <v>3363.4717114802174</v>
      </c>
    </row>
  </sheetData>
  <mergeCells count="4">
    <mergeCell ref="B1:J1"/>
    <mergeCell ref="B3:K3"/>
    <mergeCell ref="B12:K12"/>
    <mergeCell ref="B21:K21"/>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24"/>
  <sheetViews>
    <sheetView showGridLines="0" zoomScaleNormal="100" workbookViewId="0"/>
  </sheetViews>
  <sheetFormatPr defaultColWidth="8.7109375" defaultRowHeight="15" x14ac:dyDescent="0.25"/>
  <cols>
    <col min="1" max="1" width="3" customWidth="1"/>
    <col min="2" max="2" width="28" customWidth="1"/>
    <col min="3" max="5" width="18" customWidth="1"/>
    <col min="6" max="6" width="3" customWidth="1"/>
  </cols>
  <sheetData>
    <row r="1" spans="2:5" ht="49.5" customHeight="1" x14ac:dyDescent="0.25">
      <c r="B1" s="4" t="s">
        <v>94</v>
      </c>
      <c r="C1" s="4"/>
      <c r="D1" s="4"/>
      <c r="E1" s="4"/>
    </row>
    <row r="3" spans="2:5" ht="15" customHeight="1" x14ac:dyDescent="0.25">
      <c r="B3" s="7" t="s">
        <v>95</v>
      </c>
      <c r="C3" s="7"/>
      <c r="D3" s="7"/>
      <c r="E3" s="7"/>
    </row>
    <row r="4" spans="2:5" ht="21.75" customHeight="1" x14ac:dyDescent="0.25">
      <c r="B4" s="22" t="s">
        <v>96</v>
      </c>
      <c r="C4" s="22" t="s">
        <v>69</v>
      </c>
      <c r="D4" s="22" t="s">
        <v>70</v>
      </c>
      <c r="E4" s="22" t="s">
        <v>71</v>
      </c>
    </row>
    <row r="5" spans="2:5" ht="18" customHeight="1" x14ac:dyDescent="0.25">
      <c r="B5" s="14" t="s">
        <v>97</v>
      </c>
      <c r="C5" s="34">
        <f>Calculations!H10</f>
        <v>645</v>
      </c>
      <c r="D5" s="34">
        <f>Calculations!H19</f>
        <v>714.52088800619902</v>
      </c>
      <c r="E5" s="34">
        <f>Calculations!H28</f>
        <v>596.61282097699575</v>
      </c>
    </row>
    <row r="6" spans="2:5" ht="18" customHeight="1" x14ac:dyDescent="0.25">
      <c r="B6" s="20" t="s">
        <v>90</v>
      </c>
      <c r="C6" s="27">
        <f>Calculations!I10</f>
        <v>11430</v>
      </c>
      <c r="D6" s="27">
        <f>Calculations!I19</f>
        <v>11586.933474206757</v>
      </c>
      <c r="E6" s="27">
        <f>Calculations!I28</f>
        <v>11397.555083932468</v>
      </c>
    </row>
    <row r="7" spans="2:5" ht="18" customHeight="1" x14ac:dyDescent="0.25">
      <c r="B7" s="14" t="s">
        <v>91</v>
      </c>
      <c r="C7" s="33">
        <f>Calculations!K10</f>
        <v>2785</v>
      </c>
      <c r="D7" s="33">
        <f>Calculations!K19</f>
        <v>2225.869741302643</v>
      </c>
      <c r="E7" s="33">
        <f>Calculations!K28</f>
        <v>3363.4717114802174</v>
      </c>
    </row>
    <row r="8" spans="2:5" ht="18" customHeight="1" x14ac:dyDescent="0.25">
      <c r="B8" s="20" t="s">
        <v>34</v>
      </c>
      <c r="C8" s="43">
        <f>C7/C6</f>
        <v>0.24365704286964129</v>
      </c>
      <c r="D8" s="43">
        <f>D7/D6</f>
        <v>0.19210171062581563</v>
      </c>
      <c r="E8" s="43">
        <f>E7/E6</f>
        <v>0.29510466821273107</v>
      </c>
    </row>
    <row r="10" spans="2:5" ht="15" customHeight="1" x14ac:dyDescent="0.25">
      <c r="B10" s="7" t="s">
        <v>98</v>
      </c>
      <c r="C10" s="7"/>
      <c r="D10" s="7"/>
      <c r="E10" s="7"/>
    </row>
    <row r="11" spans="2:5" ht="21.75" customHeight="1" x14ac:dyDescent="0.25">
      <c r="B11" s="22" t="s">
        <v>96</v>
      </c>
      <c r="C11" s="22" t="s">
        <v>69</v>
      </c>
      <c r="D11" s="22" t="s">
        <v>70</v>
      </c>
      <c r="E11" s="22" t="s">
        <v>71</v>
      </c>
    </row>
    <row r="12" spans="2:5" ht="18" customHeight="1" x14ac:dyDescent="0.25">
      <c r="B12" s="20" t="s">
        <v>99</v>
      </c>
      <c r="C12" s="30">
        <f>Calculations!H5*Inputs!H5+Calculations!H6*Inputs!H6+Calculations!H7*Inputs!H7+Calculations!H8*Inputs!H8+Calculations!H9*Inputs!H9</f>
        <v>1942.5</v>
      </c>
      <c r="D12" s="30">
        <f>Calculations!H14*Inputs!H5+Calculations!H15*Inputs!H6+Calculations!H16*Inputs!H7+Calculations!H17*Inputs!H8+Calculations!H18*Inputs!H9</f>
        <v>2087.5282269152872</v>
      </c>
      <c r="E12" s="30">
        <f>Calculations!H23*Inputs!H5+Calculations!H24*Inputs!H6+Calculations!H25*Inputs!H7+Calculations!H26*Inputs!H8+Calculations!H27*Inputs!H9</f>
        <v>1806.6908652476104</v>
      </c>
    </row>
    <row r="13" spans="2:5" ht="18" customHeight="1" x14ac:dyDescent="0.25">
      <c r="B13" s="14" t="s">
        <v>100</v>
      </c>
      <c r="C13" s="36">
        <f>C7/C12</f>
        <v>1.4337194337194337</v>
      </c>
      <c r="D13" s="36">
        <f>D7/D12</f>
        <v>1.0662704880363612</v>
      </c>
      <c r="E13" s="36">
        <f>E7/E12</f>
        <v>1.8616752739374964</v>
      </c>
    </row>
    <row r="15" spans="2:5" ht="15" customHeight="1" x14ac:dyDescent="0.25">
      <c r="B15" s="7" t="s">
        <v>101</v>
      </c>
      <c r="C15" s="7"/>
      <c r="D15" s="7"/>
      <c r="E15" s="7"/>
    </row>
    <row r="16" spans="2:5" ht="60" customHeight="1" x14ac:dyDescent="0.25">
      <c r="B16" s="20" t="s">
        <v>69</v>
      </c>
      <c r="C16" s="3" t="s">
        <v>102</v>
      </c>
      <c r="D16" s="3"/>
      <c r="E16" s="3"/>
    </row>
    <row r="17" spans="2:5" ht="60" customHeight="1" x14ac:dyDescent="0.25">
      <c r="B17" s="44" t="s">
        <v>70</v>
      </c>
      <c r="C17" s="2" t="s">
        <v>103</v>
      </c>
      <c r="D17" s="2"/>
      <c r="E17" s="2"/>
    </row>
    <row r="18" spans="2:5" ht="60" customHeight="1" x14ac:dyDescent="0.25">
      <c r="B18" s="45" t="s">
        <v>71</v>
      </c>
      <c r="C18" s="1" t="s">
        <v>104</v>
      </c>
      <c r="D18" s="1"/>
      <c r="E18" s="1"/>
    </row>
    <row r="20" spans="2:5" ht="15" customHeight="1" x14ac:dyDescent="0.25">
      <c r="B20" s="7" t="s">
        <v>105</v>
      </c>
      <c r="C20" s="7"/>
      <c r="D20" s="7"/>
      <c r="E20" s="7"/>
    </row>
    <row r="21" spans="2:5" ht="21.75" customHeight="1" x14ac:dyDescent="0.25">
      <c r="B21" s="22" t="s">
        <v>73</v>
      </c>
      <c r="C21" s="22" t="s">
        <v>106</v>
      </c>
      <c r="D21" s="22" t="s">
        <v>90</v>
      </c>
      <c r="E21" s="22" t="s">
        <v>32</v>
      </c>
    </row>
    <row r="22" spans="2:5" ht="18" customHeight="1" x14ac:dyDescent="0.25">
      <c r="B22" s="20" t="s">
        <v>69</v>
      </c>
      <c r="C22" s="30">
        <f>C5</f>
        <v>645</v>
      </c>
      <c r="D22" s="32">
        <f>C6</f>
        <v>11430</v>
      </c>
      <c r="E22" s="32">
        <f>C7</f>
        <v>2785</v>
      </c>
    </row>
    <row r="23" spans="2:5" ht="18" customHeight="1" x14ac:dyDescent="0.25">
      <c r="B23" s="44" t="s">
        <v>70</v>
      </c>
      <c r="C23" s="46">
        <f>D5</f>
        <v>714.52088800619902</v>
      </c>
      <c r="D23" s="47">
        <f>D6</f>
        <v>11586.933474206757</v>
      </c>
      <c r="E23" s="47">
        <f>D7</f>
        <v>2225.869741302643</v>
      </c>
    </row>
    <row r="24" spans="2:5" ht="18" customHeight="1" x14ac:dyDescent="0.25">
      <c r="B24" s="48" t="s">
        <v>71</v>
      </c>
      <c r="C24" s="49">
        <f>E5</f>
        <v>596.61282097699575</v>
      </c>
      <c r="D24" s="50">
        <f>E6</f>
        <v>11397.555083932468</v>
      </c>
      <c r="E24" s="50">
        <f>E7</f>
        <v>3363.4717114802174</v>
      </c>
    </row>
  </sheetData>
  <mergeCells count="8">
    <mergeCell ref="C17:E17"/>
    <mergeCell ref="C18:E18"/>
    <mergeCell ref="B20:E20"/>
    <mergeCell ref="B1:E1"/>
    <mergeCell ref="B3:E3"/>
    <mergeCell ref="B10:E10"/>
    <mergeCell ref="B15:E15"/>
    <mergeCell ref="C16:E16"/>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20"/>
  <sheetViews>
    <sheetView showGridLines="0" zoomScaleNormal="100" workbookViewId="0"/>
  </sheetViews>
  <sheetFormatPr defaultColWidth="8.7109375" defaultRowHeight="15" x14ac:dyDescent="0.25"/>
  <cols>
    <col min="1" max="1" width="3" customWidth="1"/>
    <col min="2" max="2" width="28" customWidth="1"/>
    <col min="3" max="3" width="65" customWidth="1"/>
  </cols>
  <sheetData>
    <row r="1" spans="2:3" ht="45" customHeight="1" x14ac:dyDescent="0.25">
      <c r="B1" s="8" t="s">
        <v>107</v>
      </c>
      <c r="C1" s="8"/>
    </row>
    <row r="3" spans="2:3" ht="21.75" customHeight="1" x14ac:dyDescent="0.25">
      <c r="B3" s="7" t="s">
        <v>108</v>
      </c>
      <c r="C3" s="7"/>
    </row>
    <row r="4" spans="2:3" ht="18" customHeight="1" x14ac:dyDescent="0.25">
      <c r="B4" s="11" t="s">
        <v>109</v>
      </c>
      <c r="C4" s="12" t="s">
        <v>110</v>
      </c>
    </row>
    <row r="5" spans="2:3" ht="18" customHeight="1" x14ac:dyDescent="0.25">
      <c r="B5" s="11" t="s">
        <v>111</v>
      </c>
      <c r="C5" s="12" t="s">
        <v>112</v>
      </c>
    </row>
    <row r="7" spans="2:3" ht="21.75" customHeight="1" x14ac:dyDescent="0.25">
      <c r="B7" s="7" t="s">
        <v>113</v>
      </c>
      <c r="C7" s="7"/>
    </row>
    <row r="8" spans="2:3" ht="45" customHeight="1" x14ac:dyDescent="0.25">
      <c r="B8" s="11" t="s">
        <v>114</v>
      </c>
      <c r="C8" s="12" t="s">
        <v>115</v>
      </c>
    </row>
    <row r="9" spans="2:3" ht="60" customHeight="1" x14ac:dyDescent="0.25">
      <c r="B9" s="11" t="s">
        <v>116</v>
      </c>
      <c r="C9" s="12" t="s">
        <v>117</v>
      </c>
    </row>
    <row r="10" spans="2:3" ht="18" customHeight="1" x14ac:dyDescent="0.25">
      <c r="B10" s="11" t="s">
        <v>118</v>
      </c>
      <c r="C10" s="12" t="s">
        <v>119</v>
      </c>
    </row>
    <row r="12" spans="2:3" ht="21.75" customHeight="1" x14ac:dyDescent="0.25">
      <c r="B12" s="7" t="s">
        <v>120</v>
      </c>
      <c r="C12" s="7"/>
    </row>
    <row r="13" spans="2:3" ht="18" customHeight="1" x14ac:dyDescent="0.25">
      <c r="B13" s="11" t="s">
        <v>121</v>
      </c>
      <c r="C13" s="12" t="s">
        <v>122</v>
      </c>
    </row>
    <row r="14" spans="2:3" ht="18" customHeight="1" x14ac:dyDescent="0.25">
      <c r="B14" s="11" t="s">
        <v>123</v>
      </c>
      <c r="C14" s="12" t="s">
        <v>124</v>
      </c>
    </row>
    <row r="15" spans="2:3" ht="18" customHeight="1" x14ac:dyDescent="0.25">
      <c r="B15" s="11" t="s">
        <v>36</v>
      </c>
      <c r="C15" s="12" t="s">
        <v>125</v>
      </c>
    </row>
    <row r="17" spans="2:3" ht="21.75" customHeight="1" x14ac:dyDescent="0.25">
      <c r="B17" s="7" t="s">
        <v>126</v>
      </c>
      <c r="C17" s="7"/>
    </row>
    <row r="18" spans="2:3" ht="18" customHeight="1" x14ac:dyDescent="0.25">
      <c r="B18" s="11" t="s">
        <v>127</v>
      </c>
      <c r="C18" s="12" t="s">
        <v>128</v>
      </c>
    </row>
    <row r="19" spans="2:3" ht="18" customHeight="1" x14ac:dyDescent="0.25">
      <c r="B19" s="11" t="s">
        <v>129</v>
      </c>
      <c r="C19" s="12" t="s">
        <v>130</v>
      </c>
    </row>
    <row r="20" spans="2:3" ht="18" customHeight="1" x14ac:dyDescent="0.25">
      <c r="B20" s="11" t="s">
        <v>131</v>
      </c>
      <c r="C20" s="12" t="s">
        <v>132</v>
      </c>
    </row>
  </sheetData>
  <mergeCells count="5">
    <mergeCell ref="B1:C1"/>
    <mergeCell ref="B3:C3"/>
    <mergeCell ref="B7:C7"/>
    <mergeCell ref="B12:C12"/>
    <mergeCell ref="B17:C17"/>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Inputs</vt:lpstr>
      <vt:lpstr>Scenario_Assumptions</vt:lpstr>
      <vt:lpstr>Calculations</vt:lpstr>
      <vt:lpstr>Dashboard</vt:lpstr>
      <vt:lpstr>Methodology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Yehuda Slater</cp:lastModifiedBy>
  <cp:revision>0</cp:revision>
  <dcterms:created xsi:type="dcterms:W3CDTF">2026-05-05T02:18:51Z</dcterms:created>
  <dcterms:modified xsi:type="dcterms:W3CDTF">2026-05-05T14:09:24Z</dcterms:modified>
  <dc:language>en-US</dc:language>
</cp:coreProperties>
</file>